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Sheet1!$U$6:$U$14</definedName>
    <definedName name="_xlnm.Print_Area" localSheetId="0">Sheet1!$A$1:$Y$17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<sst xmlns="http://schemas.openxmlformats.org/spreadsheetml/2006/main" count="51" uniqueCount="30">
  <si>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r>
      <rPr>
        <sz val="18"/>
        <color rgb="FF000000"/>
        <rFont val="宋体"/>
        <charset val="134"/>
      </rPr>
      <t>2026年7月</t>
    </r>
    <r>
      <rPr>
        <sz val="20"/>
        <color rgb="FF000000"/>
        <rFont val="宋体"/>
        <charset val="134"/>
      </rPr>
      <t>溧水区</t>
    </r>
    <r>
      <rPr>
        <sz val="20"/>
        <color rgb="FF000000"/>
        <rFont val="方正小标宋简体"/>
        <charset val="134"/>
      </rPr>
      <t>残疾人两项补贴发放统计表</t>
    </r>
  </si>
  <si>
    <t>填报单位（盖章）： 溧水区民政局                                                   填报时间：2026.7                                                 单位：元</t>
  </si>
  <si>
    <t>序
号</t>
  </si>
  <si>
    <t>镇（街）</t>
  </si>
  <si>
    <t>合计
（剔除两项补贴重复人数）</t>
  </si>
  <si>
    <t>困难残疾人生活补贴</t>
  </si>
  <si>
    <t>重度残疾人护理（服务）补贴</t>
  </si>
  <si>
    <t>小计</t>
  </si>
  <si>
    <r>
      <rPr>
        <sz val="11"/>
        <color rgb="FF000000"/>
        <rFont val="仿宋_GB2312"/>
        <charset val="134"/>
      </rPr>
      <t>低保重残
（576元/人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</si>
  <si>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低保3、4级精神、智力残疾人
（460.8元/人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</si>
  <si>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低保非重残
（288元/人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</si>
  <si>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非低保重残
（1152元/人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</si>
  <si>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家庭人均收入在低保标准2倍以内的一户多残、依老养残特殊困难残疾人
（691.2元/人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</si>
  <si>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无业无固定收入三、四级精神、智力的残疾人
（460.8元/人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</si>
  <si>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照护支出持续6个月以上的重度残疾人
（150元/人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</si>
  <si>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t>照护支出持续6个月以上的低保内（边缘）重度残疾人
（25元/人次（每次服务时长1小时）</t>
  </si>
  <si>
    <t>人数</t>
  </si>
  <si>
    <t>补贴
金额</t>
  </si>
  <si>
    <t>人次</t>
  </si>
  <si>
    <t>永阳
街道</t>
  </si>
  <si>
    <t>白马
镇</t>
  </si>
  <si>
    <t>东屏
街道</t>
  </si>
  <si>
    <t>洪蓝
街道</t>
  </si>
  <si>
    <t>石湫
街道</t>
  </si>
  <si>
    <t>和凤
镇</t>
  </si>
  <si>
    <t>晶桥
镇</t>
  </si>
  <si>
    <t>开发
区</t>
  </si>
  <si>
    <t>林场</t>
  </si>
  <si>
    <t>合计</t>
  </si>
  <si>
    <t>制表人：                              科室负责人：                              分管领导：                              单位负责人：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</si>
</sst>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_);[Red]\(0\)"/>
  </numFmts>
  <fonts count="35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20"/>
      <color rgb="FF000000"/>
      <name val="宋体"/>
      <charset val="134"/>
    </font>
    <font>
      <sz val="20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" fillId="0" borderId="0" applyProtection="0"/>
    <xf numFmtId="0" fontId="31" fillId="0" borderId="0"/>
    <xf numFmtId="0" fontId="2" fillId="0" borderId="0"/>
    <xf numFmtId="0" fontId="32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176" fontId="2" fillId="2" borderId="0" xfId="0" applyNumberFormat="1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78" fontId="8" fillId="0" borderId="6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5 3 2 4 2" xfId="49"/>
    <cellStyle name="常规 10 3" xfId="50"/>
    <cellStyle name="常规 14" xfId="51"/>
    <cellStyle name="常规 14 2" xfId="52"/>
    <cellStyle name="常规 3" xfId="53"/>
    <cellStyle name="常规 44" xfId="54"/>
  </cellStyles>
  <tableStyles count="0" defaultTableStyle="TableStyleMedium2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view="pageBreakPreview" zoomScaleNormal="100" workbookViewId="0">
      <selection activeCell="A1" sqref="A1:Y1"/>
    </sheetView>
  </sheetViews>
  <sheetFormatPr defaultColWidth="9" defaultRowHeight="14.25"/>
  <cols>
    <col min="1" max="1" width="3.25" style="4" customWidth="1"/>
    <col min="2" max="2" width="7.125" style="5" customWidth="1"/>
    <col min="3" max="3" width="7.5" style="4" customWidth="1"/>
    <col min="4" max="4" width="11.375" style="4" customWidth="1"/>
    <col min="5" max="5" width="6.125" style="4" customWidth="1"/>
    <col min="6" max="6" width="11.625" style="4" customWidth="1"/>
    <col min="7" max="7" width="7.5" style="4" customWidth="1"/>
    <col min="8" max="8" width="10.625" style="4" customWidth="1"/>
    <col min="9" max="9" width="6.75" style="4" customWidth="1"/>
    <col min="10" max="10" width="12" style="4" customWidth="1"/>
    <col min="11" max="11" width="6" style="4" customWidth="1"/>
    <col min="12" max="12" width="11" style="4" customWidth="1"/>
    <col min="13" max="13" width="6.875" style="4" customWidth="1"/>
    <col min="14" max="14" width="11.375" style="6" customWidth="1"/>
    <col min="15" max="15" width="7.5" style="4" customWidth="1"/>
    <col min="16" max="16" width="11.375" style="4" customWidth="1"/>
    <col min="17" max="17" width="5.875" style="4" customWidth="1"/>
    <col min="18" max="18" width="11.125" style="4" customWidth="1"/>
    <col min="19" max="19" width="6.125" style="4" customWidth="1"/>
    <col min="20" max="20" width="9.125" style="4" customWidth="1"/>
    <col min="21" max="21" width="6.75" style="4" customWidth="1"/>
    <col min="22" max="22" width="8.5" style="4" customWidth="1"/>
    <col min="23" max="23" width="6.375" style="4" customWidth="1"/>
    <col min="24" max="24" width="6.625" style="4" customWidth="1"/>
    <col min="25" max="25" width="7.5" style="4" customWidth="1"/>
    <col min="26" max="16384" width="9" style="4"/>
  </cols>
  <sheetData>
    <row r="1" ht="36" customHeight="1" spans="1: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30" customHeight="1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21" customHeight="1" spans="1:25">
      <c r="A3" s="10" t="s">
        <v>2</v>
      </c>
      <c r="B3" s="10" t="s">
        <v>3</v>
      </c>
      <c r="C3" s="11" t="s">
        <v>4</v>
      </c>
      <c r="D3" s="12"/>
      <c r="E3" s="13" t="s">
        <v>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5" t="s">
        <v>6</v>
      </c>
      <c r="T3" s="15"/>
      <c r="U3" s="15"/>
      <c r="V3" s="15"/>
      <c r="W3" s="15"/>
      <c r="X3" s="15"/>
      <c r="Y3" s="15"/>
    </row>
    <row r="4" ht="73.5" customHeight="1" spans="1:25">
      <c r="A4" s="11"/>
      <c r="B4" s="11"/>
      <c r="C4" s="12"/>
      <c r="D4" s="12"/>
      <c r="E4" s="16" t="s">
        <v>7</v>
      </c>
      <c r="F4" s="17"/>
      <c r="G4" s="18" t="s">
        <v>8</v>
      </c>
      <c r="H4" s="19"/>
      <c r="I4" s="18" t="s">
        <v>9</v>
      </c>
      <c r="J4" s="19"/>
      <c r="K4" s="18" t="s">
        <v>10</v>
      </c>
      <c r="L4" s="19"/>
      <c r="M4" s="18" t="s">
        <v>11</v>
      </c>
      <c r="N4" s="19"/>
      <c r="O4" s="18" t="s">
        <v>12</v>
      </c>
      <c r="P4" s="19"/>
      <c r="Q4" s="18" t="s">
        <v>13</v>
      </c>
      <c r="R4" s="19"/>
      <c r="S4" s="20" t="s">
        <v>7</v>
      </c>
      <c r="T4" s="20"/>
      <c r="U4" s="18" t="s">
        <v>14</v>
      </c>
      <c r="V4" s="19"/>
      <c r="W4" s="21" t="s">
        <v>15</v>
      </c>
      <c r="X4" s="21"/>
      <c r="Y4" s="10"/>
    </row>
    <row r="5" ht="33" customHeight="1" spans="1:25">
      <c r="A5" s="11"/>
      <c r="B5" s="11"/>
      <c r="C5" s="15" t="s">
        <v>16</v>
      </c>
      <c r="D5" s="10" t="s">
        <v>17</v>
      </c>
      <c r="E5" s="15" t="s">
        <v>16</v>
      </c>
      <c r="F5" s="10" t="s">
        <v>17</v>
      </c>
      <c r="G5" s="15" t="s">
        <v>16</v>
      </c>
      <c r="H5" s="10" t="s">
        <v>17</v>
      </c>
      <c r="I5" s="15" t="s">
        <v>16</v>
      </c>
      <c r="J5" s="10" t="s">
        <v>17</v>
      </c>
      <c r="K5" s="10" t="s">
        <v>16</v>
      </c>
      <c r="L5" s="10" t="s">
        <v>17</v>
      </c>
      <c r="M5" s="10" t="s">
        <v>16</v>
      </c>
      <c r="N5" s="22" t="s">
        <v>17</v>
      </c>
      <c r="O5" s="10" t="s">
        <v>16</v>
      </c>
      <c r="P5" s="10" t="s">
        <v>17</v>
      </c>
      <c r="Q5" s="15" t="s">
        <v>16</v>
      </c>
      <c r="R5" s="10" t="s">
        <v>17</v>
      </c>
      <c r="S5" s="15" t="s">
        <v>16</v>
      </c>
      <c r="T5" s="10" t="s">
        <v>17</v>
      </c>
      <c r="U5" s="10" t="s">
        <v>16</v>
      </c>
      <c r="V5" s="10" t="s">
        <v>17</v>
      </c>
      <c r="W5" s="15" t="s">
        <v>16</v>
      </c>
      <c r="X5" s="15" t="s">
        <v>18</v>
      </c>
      <c r="Y5" s="10" t="s">
        <v>17</v>
      </c>
    </row>
    <row r="6" s="1" customFormat="1" ht="27.95" customHeight="1" spans="1:25">
      <c r="A6" s="23">
        <v>1</v>
      </c>
      <c r="B6" s="24" t="s">
        <v>19</v>
      </c>
      <c r="C6" s="23">
        <v>1660</v>
      </c>
      <c r="D6" s="25">
        <f t="shared" ref="D6:D11" si="0">F6+T6</f>
        <v>951436.8</v>
      </c>
      <c r="E6" s="23">
        <f t="shared" ref="E6:E11" si="1">G6+I6+K6+M6+O6+Q6</f>
        <v>783</v>
      </c>
      <c r="F6" s="25">
        <f t="shared" ref="F6:F9" si="2">H6+J6+L6+N6+P6+R6</f>
        <v>709516.8</v>
      </c>
      <c r="G6" s="23">
        <v>147</v>
      </c>
      <c r="H6" s="23">
        <v>84672</v>
      </c>
      <c r="I6" s="23">
        <v>52</v>
      </c>
      <c r="J6" s="26">
        <v>23961.6</v>
      </c>
      <c r="K6" s="23">
        <v>24</v>
      </c>
      <c r="L6" s="27">
        <v>6912</v>
      </c>
      <c r="M6" s="23">
        <v>486</v>
      </c>
      <c r="N6" s="28">
        <v>559872</v>
      </c>
      <c r="O6" s="23">
        <v>0</v>
      </c>
      <c r="P6" s="28">
        <v>0</v>
      </c>
      <c r="Q6" s="23">
        <v>74</v>
      </c>
      <c r="R6" s="29">
        <v>34099.2</v>
      </c>
      <c r="S6" s="28">
        <f t="shared" ref="S6:S11" si="3">U6+W6</f>
        <v>1550</v>
      </c>
      <c r="T6" s="28">
        <f t="shared" ref="T6:T11" si="4">V6+Y6</f>
        <v>241920</v>
      </c>
      <c r="U6" s="23">
        <v>1514</v>
      </c>
      <c r="V6" s="28">
        <v>227520</v>
      </c>
      <c r="W6" s="23">
        <v>36</v>
      </c>
      <c r="X6" s="28">
        <v>576</v>
      </c>
      <c r="Y6" s="28">
        <v>14400</v>
      </c>
    </row>
    <row r="7" s="1" customFormat="1" ht="27.95" customHeight="1" spans="1:25">
      <c r="A7" s="23">
        <v>2</v>
      </c>
      <c r="B7" s="23" t="s">
        <v>20</v>
      </c>
      <c r="C7" s="23">
        <v>1197</v>
      </c>
      <c r="D7" s="25">
        <f t="shared" si="0"/>
        <v>884130.4</v>
      </c>
      <c r="E7" s="23">
        <f t="shared" si="1"/>
        <v>858</v>
      </c>
      <c r="F7" s="25">
        <f t="shared" si="2"/>
        <v>731425.4</v>
      </c>
      <c r="G7" s="23">
        <v>147</v>
      </c>
      <c r="H7" s="27">
        <f>G7*576</f>
        <v>84672</v>
      </c>
      <c r="I7" s="23">
        <v>91</v>
      </c>
      <c r="J7" s="26">
        <f>I7*460.8</f>
        <v>41932.8</v>
      </c>
      <c r="K7" s="23">
        <v>41</v>
      </c>
      <c r="L7" s="28">
        <f>K7*288</f>
        <v>11808</v>
      </c>
      <c r="M7" s="23">
        <v>469</v>
      </c>
      <c r="N7" s="28">
        <f>1152*M7+1115</f>
        <v>541403</v>
      </c>
      <c r="O7" s="23">
        <v>4</v>
      </c>
      <c r="P7" s="26">
        <f>691.2*O7</f>
        <v>2764.8</v>
      </c>
      <c r="Q7" s="23">
        <v>106</v>
      </c>
      <c r="R7" s="26">
        <f>Q7*460.8</f>
        <v>48844.8</v>
      </c>
      <c r="S7" s="23">
        <f t="shared" si="3"/>
        <v>980</v>
      </c>
      <c r="T7" s="23">
        <f t="shared" si="4"/>
        <v>152705</v>
      </c>
      <c r="U7" s="23">
        <v>958</v>
      </c>
      <c r="V7" s="28">
        <v>143980</v>
      </c>
      <c r="W7" s="23">
        <v>22</v>
      </c>
      <c r="X7" s="28">
        <v>349</v>
      </c>
      <c r="Y7" s="23">
        <f>25*X7</f>
        <v>8725</v>
      </c>
    </row>
    <row r="8" s="1" customFormat="1" ht="27.95" customHeight="1" spans="1:25">
      <c r="A8" s="23">
        <v>3</v>
      </c>
      <c r="B8" s="24" t="s">
        <v>21</v>
      </c>
      <c r="C8" s="28">
        <v>977</v>
      </c>
      <c r="D8" s="26">
        <f>SUM(F8+T8)</f>
        <v>776070.8</v>
      </c>
      <c r="E8" s="28">
        <f t="shared" si="1"/>
        <v>727</v>
      </c>
      <c r="F8" s="26">
        <f t="shared" si="2"/>
        <v>647355.8</v>
      </c>
      <c r="G8" s="28">
        <v>128</v>
      </c>
      <c r="H8" s="27">
        <v>73728</v>
      </c>
      <c r="I8" s="28">
        <v>60</v>
      </c>
      <c r="J8" s="27">
        <v>27648</v>
      </c>
      <c r="K8" s="28">
        <v>29</v>
      </c>
      <c r="L8" s="27">
        <v>8352</v>
      </c>
      <c r="M8" s="28">
        <v>431</v>
      </c>
      <c r="N8" s="30">
        <v>499857</v>
      </c>
      <c r="O8" s="28">
        <v>4</v>
      </c>
      <c r="P8" s="31">
        <v>2764.8</v>
      </c>
      <c r="Q8" s="28">
        <v>75</v>
      </c>
      <c r="R8" s="27">
        <v>35006</v>
      </c>
      <c r="S8" s="28">
        <f t="shared" si="3"/>
        <v>831</v>
      </c>
      <c r="T8" s="28">
        <f t="shared" si="4"/>
        <v>128715</v>
      </c>
      <c r="U8" s="28">
        <v>815</v>
      </c>
      <c r="V8" s="28">
        <v>122390</v>
      </c>
      <c r="W8" s="28">
        <v>16</v>
      </c>
      <c r="X8" s="28">
        <v>253</v>
      </c>
      <c r="Y8" s="27">
        <v>6325</v>
      </c>
    </row>
    <row r="9" s="1" customFormat="1" ht="27.95" customHeight="1" spans="1:25">
      <c r="A9" s="23">
        <v>4</v>
      </c>
      <c r="B9" s="24" t="s">
        <v>22</v>
      </c>
      <c r="C9" s="23">
        <v>1281</v>
      </c>
      <c r="D9" s="28">
        <f>H9+J9+L9+N9+P9+R9+V9+Y9</f>
        <v>989594</v>
      </c>
      <c r="E9" s="23">
        <f t="shared" si="1"/>
        <v>916</v>
      </c>
      <c r="F9" s="28">
        <f t="shared" si="2"/>
        <v>822454</v>
      </c>
      <c r="G9" s="23">
        <v>153</v>
      </c>
      <c r="H9" s="23">
        <f>G9*576</f>
        <v>88128</v>
      </c>
      <c r="I9" s="23">
        <v>88</v>
      </c>
      <c r="J9" s="26">
        <f>I9*460.8</f>
        <v>40550.4</v>
      </c>
      <c r="K9" s="23">
        <v>46</v>
      </c>
      <c r="L9" s="28">
        <f>K9*288</f>
        <v>13248</v>
      </c>
      <c r="M9" s="23">
        <v>562</v>
      </c>
      <c r="N9" s="28">
        <f>M9*1152+1115+1115</f>
        <v>649654</v>
      </c>
      <c r="O9" s="23">
        <v>0</v>
      </c>
      <c r="P9" s="28">
        <v>0</v>
      </c>
      <c r="Q9" s="23">
        <v>67</v>
      </c>
      <c r="R9" s="26">
        <f>Q9*460.8</f>
        <v>30873.6</v>
      </c>
      <c r="S9" s="28">
        <f t="shared" si="3"/>
        <v>1092</v>
      </c>
      <c r="T9" s="28">
        <f t="shared" si="4"/>
        <v>167140</v>
      </c>
      <c r="U9" s="23">
        <v>1081</v>
      </c>
      <c r="V9" s="28">
        <f>U9*150+6*140</f>
        <v>162990</v>
      </c>
      <c r="W9" s="23">
        <v>11</v>
      </c>
      <c r="X9" s="28">
        <v>166</v>
      </c>
      <c r="Y9" s="28">
        <v>4150</v>
      </c>
    </row>
    <row r="10" s="1" customFormat="1" ht="27.95" customHeight="1" spans="1:25">
      <c r="A10" s="23">
        <v>5</v>
      </c>
      <c r="B10" s="24" t="s">
        <v>23</v>
      </c>
      <c r="C10" s="23">
        <v>1137</v>
      </c>
      <c r="D10" s="25">
        <f t="shared" si="0"/>
        <v>852055.8</v>
      </c>
      <c r="E10" s="23">
        <f t="shared" si="1"/>
        <v>799</v>
      </c>
      <c r="F10" s="25">
        <f>H10+J10+L10+N10+R10</f>
        <v>705550.8</v>
      </c>
      <c r="G10" s="32">
        <v>139</v>
      </c>
      <c r="H10" s="32">
        <f>139*576</f>
        <v>80064</v>
      </c>
      <c r="I10" s="32">
        <v>56</v>
      </c>
      <c r="J10" s="33">
        <f>56*460.8</f>
        <v>25804.8</v>
      </c>
      <c r="K10" s="32">
        <v>31</v>
      </c>
      <c r="L10" s="32">
        <f>31*288</f>
        <v>8928</v>
      </c>
      <c r="M10" s="32">
        <v>463</v>
      </c>
      <c r="N10" s="32">
        <f>463*1152+1115*6</f>
        <v>540066</v>
      </c>
      <c r="O10" s="32">
        <v>0</v>
      </c>
      <c r="P10" s="32">
        <v>0</v>
      </c>
      <c r="Q10" s="32">
        <v>110</v>
      </c>
      <c r="R10" s="32">
        <f>110*460.8</f>
        <v>50688</v>
      </c>
      <c r="S10" s="32">
        <f t="shared" si="3"/>
        <v>957</v>
      </c>
      <c r="T10" s="32">
        <f t="shared" si="4"/>
        <v>146505</v>
      </c>
      <c r="U10" s="23">
        <v>943</v>
      </c>
      <c r="V10" s="23">
        <v>141730</v>
      </c>
      <c r="W10" s="23">
        <v>14</v>
      </c>
      <c r="X10" s="23">
        <v>191</v>
      </c>
      <c r="Y10" s="23">
        <v>4775</v>
      </c>
    </row>
    <row r="11" s="2" customFormat="1" ht="27.95" customHeight="1" spans="1:25">
      <c r="A11" s="23">
        <v>6</v>
      </c>
      <c r="B11" s="23" t="s">
        <v>24</v>
      </c>
      <c r="C11" s="23">
        <v>1524</v>
      </c>
      <c r="D11" s="23">
        <f t="shared" si="0"/>
        <v>1189660.25</v>
      </c>
      <c r="E11" s="23">
        <f t="shared" si="1"/>
        <v>1156</v>
      </c>
      <c r="F11" s="23">
        <f>H11+J11+L11+P11+R11+N11</f>
        <v>992420.25</v>
      </c>
      <c r="G11" s="34">
        <v>220</v>
      </c>
      <c r="H11" s="35">
        <v>127277.5</v>
      </c>
      <c r="I11" s="36">
        <v>83</v>
      </c>
      <c r="J11" s="35">
        <v>38246.4</v>
      </c>
      <c r="K11" s="23">
        <v>59</v>
      </c>
      <c r="L11" s="23">
        <v>17270.75</v>
      </c>
      <c r="M11" s="37">
        <v>642</v>
      </c>
      <c r="N11" s="23">
        <v>739584</v>
      </c>
      <c r="O11" s="23">
        <v>0</v>
      </c>
      <c r="P11" s="23">
        <v>0</v>
      </c>
      <c r="Q11" s="38">
        <v>152</v>
      </c>
      <c r="R11" s="39">
        <v>70041.6000000002</v>
      </c>
      <c r="S11" s="23">
        <f t="shared" si="3"/>
        <v>1264</v>
      </c>
      <c r="T11" s="23">
        <f t="shared" si="4"/>
        <v>197240</v>
      </c>
      <c r="U11" s="38">
        <v>1234</v>
      </c>
      <c r="V11" s="36">
        <v>185240</v>
      </c>
      <c r="W11" s="23">
        <v>30</v>
      </c>
      <c r="X11" s="23">
        <v>480</v>
      </c>
      <c r="Y11" s="23">
        <v>12000</v>
      </c>
    </row>
    <row r="12" s="3" customFormat="1" ht="27.95" customHeight="1" spans="1:25">
      <c r="A12" s="23">
        <v>7</v>
      </c>
      <c r="B12" s="23" t="s">
        <v>25</v>
      </c>
      <c r="C12" s="23">
        <v>1133</v>
      </c>
      <c r="D12" s="25">
        <v>912828.4</v>
      </c>
      <c r="E12" s="23">
        <v>843</v>
      </c>
      <c r="F12" s="25">
        <v>758423.4</v>
      </c>
      <c r="G12" s="23">
        <v>127</v>
      </c>
      <c r="H12" s="24">
        <v>73152</v>
      </c>
      <c r="I12" s="23">
        <v>65</v>
      </c>
      <c r="J12" s="23">
        <v>29952</v>
      </c>
      <c r="K12" s="23">
        <v>39</v>
      </c>
      <c r="L12" s="24">
        <v>11232</v>
      </c>
      <c r="M12" s="23">
        <v>519</v>
      </c>
      <c r="N12" s="23">
        <v>601233</v>
      </c>
      <c r="O12" s="23">
        <v>0</v>
      </c>
      <c r="P12" s="23">
        <v>0</v>
      </c>
      <c r="Q12" s="23">
        <v>93</v>
      </c>
      <c r="R12" s="25">
        <v>42854.4</v>
      </c>
      <c r="S12" s="23">
        <v>971</v>
      </c>
      <c r="T12" s="23">
        <v>154405</v>
      </c>
      <c r="U12" s="23">
        <v>937</v>
      </c>
      <c r="V12" s="24">
        <v>140830</v>
      </c>
      <c r="W12" s="23">
        <v>34</v>
      </c>
      <c r="X12" s="23">
        <v>543</v>
      </c>
      <c r="Y12" s="23">
        <v>13575</v>
      </c>
    </row>
    <row r="13" s="1" customFormat="1" ht="33" customHeight="1" spans="1:25">
      <c r="A13" s="23">
        <v>8</v>
      </c>
      <c r="B13" s="23" t="s">
        <v>26</v>
      </c>
      <c r="C13" s="23">
        <v>1267</v>
      </c>
      <c r="D13" s="25">
        <f>F13+T13</f>
        <v>730805.45</v>
      </c>
      <c r="E13" s="23">
        <f>G13+I13+K13+M13+O13+Q13</f>
        <v>649</v>
      </c>
      <c r="F13" s="25">
        <f>H13+J13+L13+N13+P13+R13</f>
        <v>560340.45</v>
      </c>
      <c r="G13" s="23">
        <v>112</v>
      </c>
      <c r="H13" s="40">
        <v>64623.5</v>
      </c>
      <c r="I13" s="23">
        <v>65</v>
      </c>
      <c r="J13" s="30">
        <v>29952</v>
      </c>
      <c r="K13" s="23">
        <v>22</v>
      </c>
      <c r="L13" s="25">
        <v>6614.75</v>
      </c>
      <c r="M13" s="23">
        <v>362</v>
      </c>
      <c r="N13" s="30">
        <v>418139</v>
      </c>
      <c r="O13" s="23">
        <v>2</v>
      </c>
      <c r="P13" s="25">
        <v>1382.4</v>
      </c>
      <c r="Q13" s="23">
        <v>86</v>
      </c>
      <c r="R13" s="25">
        <v>39628.8</v>
      </c>
      <c r="S13" s="23">
        <f>U13+W13</f>
        <v>1109</v>
      </c>
      <c r="T13" s="41">
        <f>V13+Y13</f>
        <v>170465</v>
      </c>
      <c r="U13" s="23">
        <v>1093</v>
      </c>
      <c r="V13" s="30">
        <v>164090</v>
      </c>
      <c r="W13" s="23">
        <v>16</v>
      </c>
      <c r="X13" s="23">
        <v>255</v>
      </c>
      <c r="Y13" s="30">
        <v>6375</v>
      </c>
    </row>
    <row r="14" s="1" customFormat="1" ht="27.95" customHeight="1" spans="1:25">
      <c r="A14" s="23">
        <v>9</v>
      </c>
      <c r="B14" s="23" t="s">
        <v>27</v>
      </c>
      <c r="C14" s="23">
        <v>26</v>
      </c>
      <c r="D14" s="25">
        <v>7977.6</v>
      </c>
      <c r="E14" s="28">
        <v>7</v>
      </c>
      <c r="F14" s="25">
        <v>4377.6</v>
      </c>
      <c r="G14" s="23">
        <v>4</v>
      </c>
      <c r="H14" s="23">
        <v>2304</v>
      </c>
      <c r="I14" s="23">
        <v>1</v>
      </c>
      <c r="J14" s="25">
        <v>460.8</v>
      </c>
      <c r="K14" s="23">
        <v>0</v>
      </c>
      <c r="L14" s="23">
        <v>0</v>
      </c>
      <c r="M14" s="23">
        <v>1</v>
      </c>
      <c r="N14" s="23">
        <v>1152</v>
      </c>
      <c r="O14" s="23">
        <v>0</v>
      </c>
      <c r="P14" s="23">
        <v>0</v>
      </c>
      <c r="Q14" s="23">
        <v>1</v>
      </c>
      <c r="R14" s="25">
        <v>460.8</v>
      </c>
      <c r="S14" s="23">
        <v>24</v>
      </c>
      <c r="T14" s="23">
        <v>3600</v>
      </c>
      <c r="U14" s="23">
        <v>24</v>
      </c>
      <c r="V14" s="23">
        <v>3600</v>
      </c>
      <c r="W14" s="28">
        <v>0</v>
      </c>
      <c r="X14" s="28">
        <v>0</v>
      </c>
      <c r="Y14" s="28">
        <v>0</v>
      </c>
    </row>
    <row r="15" ht="27.95" customHeight="1" spans="1:25">
      <c r="A15" s="42" t="s">
        <v>28</v>
      </c>
      <c r="B15" s="43"/>
      <c r="C15" s="23">
        <f t="shared" ref="C15:Y15" si="5">SUM(C6:C14)</f>
        <v>10202</v>
      </c>
      <c r="D15" s="25">
        <f t="shared" si="5"/>
        <v>7294559.5</v>
      </c>
      <c r="E15" s="23">
        <f t="shared" si="5"/>
        <v>6738</v>
      </c>
      <c r="F15" s="25">
        <f t="shared" si="5"/>
        <v>5931864.5</v>
      </c>
      <c r="G15" s="23">
        <f t="shared" si="5"/>
        <v>1177</v>
      </c>
      <c r="H15" s="30">
        <f t="shared" si="5"/>
        <v>678621</v>
      </c>
      <c r="I15" s="23">
        <f t="shared" si="5"/>
        <v>561</v>
      </c>
      <c r="J15" s="26">
        <f t="shared" si="5"/>
        <v>258508.8</v>
      </c>
      <c r="K15" s="23">
        <f t="shared" si="5"/>
        <v>291</v>
      </c>
      <c r="L15" s="25">
        <f t="shared" si="5"/>
        <v>84365.5</v>
      </c>
      <c r="M15" s="23">
        <f t="shared" si="5"/>
        <v>3935</v>
      </c>
      <c r="N15" s="28">
        <f t="shared" si="5"/>
        <v>4550960</v>
      </c>
      <c r="O15" s="23">
        <f t="shared" si="5"/>
        <v>10</v>
      </c>
      <c r="P15" s="28">
        <f t="shared" si="5"/>
        <v>6912</v>
      </c>
      <c r="Q15" s="23">
        <f t="shared" si="5"/>
        <v>764</v>
      </c>
      <c r="R15" s="26">
        <f t="shared" si="5"/>
        <v>352497.2</v>
      </c>
      <c r="S15" s="28">
        <f t="shared" si="5"/>
        <v>8778</v>
      </c>
      <c r="T15" s="28">
        <f t="shared" si="5"/>
        <v>1362695</v>
      </c>
      <c r="U15" s="23">
        <f t="shared" si="5"/>
        <v>8599</v>
      </c>
      <c r="V15" s="28">
        <f t="shared" si="5"/>
        <v>1292370</v>
      </c>
      <c r="W15" s="23">
        <f t="shared" si="5"/>
        <v>179</v>
      </c>
      <c r="X15" s="28">
        <f t="shared" si="5"/>
        <v>2813</v>
      </c>
      <c r="Y15" s="28">
        <f t="shared" si="5"/>
        <v>70325</v>
      </c>
    </row>
    <row r="16" ht="27" customHeight="1" spans="1:25">
      <c r="A16" s="44" t="s">
        <v>29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</sheetData>
  <mergeCells count="19">
    <mergeCell ref="A1:Y1"/>
    <mergeCell ref="A2:Y2"/>
    <mergeCell ref="E3:R3"/>
    <mergeCell ref="S3:Y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Y4"/>
    <mergeCell ref="A15:B15"/>
    <mergeCell ref="A16:Y16"/>
    <mergeCell ref="A3:A5"/>
    <mergeCell ref="B3:B5"/>
    <mergeCell ref="C3:D4"/>
  </mergeCells>
  <printOptions horizontalCentered="1"/>
  <pageMargins left="0.551181102362205" right="0.551181102362205" top="0.984251968503937" bottom="0.984251968503937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燕子</cp:lastModifiedBy>
  <dcterms:created xsi:type="dcterms:W3CDTF">2017-01-12T02:23:00Z</dcterms:created>
  <cp:lastPrinted>2023-01-10T02:55:00Z</cp:lastPrinted>
  <dcterms:modified xsi:type="dcterms:W3CDTF">2026-07-20T07:29:01Z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C579BCA4391E443A8981904F90AF1495_13</vt:lpwstr>
  </property>
  <property fmtid="{D5CDD505-2E9C-101B-9397-08002B2CF9AE}" pid="5" name="CalculationRule">
    <vt:i4>0</vt:i4>
  </property>
</Properties>
</file>