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8月\报表\"/>
    </mc:Choice>
  </mc:AlternateContent>
  <bookViews>
    <workbookView windowWidth="27945" windowHeight="11775"/>
  </bookViews>
  <sheets>
    <sheet name="Sheet1" sheetId="1" r:id="rId1"/>
  </sheets>
  <definedNames>
    <definedName name="_xlnm._FilterDatabase" localSheetId="0" hidden="1">Sheet1!$U$6:$U$14</definedName>
    <definedName name="_xlnm.Print_Area" localSheetId="0">Sheet1!$A$1:$Y$17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<sst xmlns="http://schemas.openxmlformats.org/spreadsheetml/2006/main" count="51" uniqueCount="30">
  <si>
    <r>
      <t>2026年8月</t>
    </r>
    <r>
      <rPr>
        <sz val="20"/>
        <color rgb="FF000000"/>
        <rFont val="宋体"/>
        <charset val="134"/>
      </rPr>
      <t>溧水区</t>
    </r>
    <r>
      <rPr>
        <sz val="20"/>
        <color rgb="FF000000"/>
        <rFont val="方正小标宋简体"/>
        <charset val="134"/>
      </rPr>
      <t>残疾人两项补贴发放统计表</t>
    </r>
  </si>
  <si>
    <t>填报单位（盖章）： 溧水区民政局                                                   填报时间：2026.8                                                 单位：元</t>
  </si>
  <si>
    <t>序
号</t>
  </si>
  <si>
    <t>镇（街）</t>
  </si>
  <si>
    <t>合计
（剔除两项补贴重复人数）</t>
  </si>
  <si>
    <t>困难残疾人生活补贴</t>
  </si>
  <si>
    <t>重度残疾人护理（服务）补贴</t>
  </si>
  <si>
    <t>小计</t>
  </si>
  <si>
    <r>
      <rPr>
        <sz val="11"/>
        <color rgb="FF000000"/>
        <rFont val="仿宋_GB2312"/>
        <charset val="134"/>
      </rPr>
      <t>低保重残
（576元/人</t>
    </r>
    <r>
      <rPr>
        <sz val="11"/>
        <color rgb="FF000000"/>
        <rFont val="宋体"/>
        <charset val="134"/>
      </rPr>
      <t>﹒</t>
    </r>
    <r>
      <rPr>
        <sz val="11"/>
        <color rgb="FF000000"/>
        <rFont val="仿宋_GB2312"/>
        <charset val="134"/>
      </rPr>
      <t>月）</t>
    </r>
  </si>
  <si>
    <r>
      <rPr>
        <sz val="11"/>
        <color rgb="FF000000"/>
        <rFont val="仿宋_GB2312"/>
        <charset val="134"/>
      </rPr>
      <t>低保3、4级精神、智力残疾人
（460.8元/人</t>
    </r>
    <r>
      <rPr>
        <sz val="11"/>
        <color rgb="FF000000"/>
        <rFont val="宋体"/>
        <charset val="134"/>
      </rPr>
      <t>﹒</t>
    </r>
    <r>
      <rPr>
        <sz val="11"/>
        <color rgb="FF000000"/>
        <rFont val="仿宋_GB2312"/>
        <charset val="134"/>
      </rPr>
      <t>月）</t>
    </r>
  </si>
  <si>
    <r>
      <rPr>
        <sz val="11"/>
        <color rgb="FF000000"/>
        <rFont val="仿宋_GB2312"/>
        <charset val="134"/>
      </rPr>
      <t>低保非重残
（288元/人</t>
    </r>
    <r>
      <rPr>
        <sz val="11"/>
        <color rgb="FF000000"/>
        <rFont val="宋体"/>
        <charset val="134"/>
      </rPr>
      <t>﹒</t>
    </r>
    <r>
      <rPr>
        <sz val="11"/>
        <color rgb="FF000000"/>
        <rFont val="仿宋_GB2312"/>
        <charset val="134"/>
      </rPr>
      <t>月）</t>
    </r>
  </si>
  <si>
    <r>
      <rPr>
        <sz val="11"/>
        <color rgb="FF000000"/>
        <rFont val="仿宋_GB2312"/>
        <charset val="134"/>
      </rPr>
      <t>非低保重残
（1152元/人</t>
    </r>
    <r>
      <rPr>
        <sz val="11"/>
        <color rgb="FF000000"/>
        <rFont val="宋体"/>
        <charset val="134"/>
      </rPr>
      <t>﹒</t>
    </r>
    <r>
      <rPr>
        <sz val="11"/>
        <color rgb="FF000000"/>
        <rFont val="仿宋_GB2312"/>
        <charset val="134"/>
      </rPr>
      <t>月）</t>
    </r>
  </si>
  <si>
    <r>
      <rPr>
        <sz val="11"/>
        <color rgb="FF000000"/>
        <rFont val="仿宋_GB2312"/>
        <charset val="134"/>
      </rPr>
      <t>家庭人均收入在低保标准2倍以内的一户多残、依老养残特殊困难残疾人
（691.2元/人</t>
    </r>
    <r>
      <rPr>
        <sz val="11"/>
        <color rgb="FF000000"/>
        <rFont val="宋体"/>
        <charset val="134"/>
      </rPr>
      <t>﹒</t>
    </r>
    <r>
      <rPr>
        <sz val="11"/>
        <color rgb="FF000000"/>
        <rFont val="仿宋_GB2312"/>
        <charset val="134"/>
      </rPr>
      <t>月）</t>
    </r>
  </si>
  <si>
    <r>
      <rPr>
        <sz val="11"/>
        <color rgb="FF000000"/>
        <rFont val="仿宋_GB2312"/>
        <charset val="134"/>
      </rPr>
      <t>无业无固定收入三、四级精神、智力的残疾人
（460.8元/人</t>
    </r>
    <r>
      <rPr>
        <sz val="11"/>
        <color rgb="FF000000"/>
        <rFont val="宋体"/>
        <charset val="134"/>
      </rPr>
      <t>﹒</t>
    </r>
    <r>
      <rPr>
        <sz val="11"/>
        <color rgb="FF000000"/>
        <rFont val="仿宋_GB2312"/>
        <charset val="134"/>
      </rPr>
      <t>月）</t>
    </r>
  </si>
  <si>
    <r>
      <rPr>
        <sz val="11"/>
        <color rgb="FF000000"/>
        <rFont val="仿宋_GB2312"/>
        <charset val="134"/>
      </rPr>
      <t>照护支出持续6个月以上的重度残疾人
（150元/人</t>
    </r>
    <r>
      <rPr>
        <sz val="11"/>
        <color rgb="FF000000"/>
        <rFont val="宋体"/>
        <charset val="134"/>
      </rPr>
      <t>﹒</t>
    </r>
    <r>
      <rPr>
        <sz val="11"/>
        <color rgb="FF000000"/>
        <rFont val="仿宋_GB2312"/>
        <charset val="134"/>
      </rPr>
      <t>月）</t>
    </r>
  </si>
  <si>
    <t>照护支出持续6个月以上的低保内（边缘）重度残疾人
（25元/人次（每次服务时长1小时）</t>
  </si>
  <si>
    <t>人数</t>
  </si>
  <si>
    <t>补贴
金额</t>
  </si>
  <si>
    <t>人次</t>
  </si>
  <si>
    <t>永阳
街道</t>
  </si>
  <si>
    <t>白马镇</t>
  </si>
  <si>
    <t>东屏
街道</t>
  </si>
  <si>
    <t>洪蓝
街道</t>
  </si>
  <si>
    <t>石湫
街道</t>
  </si>
  <si>
    <t>和凤镇</t>
  </si>
  <si>
    <t>晶桥镇</t>
  </si>
  <si>
    <t>开发
区</t>
  </si>
  <si>
    <t>林场</t>
  </si>
  <si>
    <t>合计</t>
  </si>
  <si>
    <t>制表人：                              科室负责人：                              分管领导：                              单位负责人：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</si>
</sst>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_);\(0\)"/>
    <numFmt numFmtId="178" formatCode="0.00_);\(0.00\)"/>
    <numFmt numFmtId="179" formatCode="0.00_ "/>
    <numFmt numFmtId="180" formatCode="0.00_);[Red]\(0.00\)"/>
    <numFmt numFmtId="181" formatCode="0_);[Red]\(0\)"/>
  </numFmts>
  <fonts count="36">
    <font>
      <sz val="11"/>
      <color theme="1"/>
      <name val="宋体"/>
      <charset val="134"/>
      <scheme val="minor"/>
    </font>
    <font>
      <sz val="12"/>
      <color rgb="FFFF0000"/>
      <name val="宋体"/>
      <charset val="134"/>
    </font>
    <font>
      <sz val="12"/>
      <name val="宋体"/>
      <charset val="134"/>
    </font>
    <font>
      <sz val="18"/>
      <color rgb="FF000000"/>
      <name val="宋体"/>
      <charset val="134"/>
    </font>
    <font>
      <sz val="11"/>
      <color rgb="FF000000"/>
      <name val="宋体"/>
      <charset val="134"/>
    </font>
    <font>
      <sz val="11"/>
      <color indexed="8"/>
      <name val="仿宋_GB2312"/>
      <charset val="134"/>
    </font>
    <font>
      <sz val="11"/>
      <name val="仿宋_GB2312"/>
      <charset val="134"/>
    </font>
    <font>
      <sz val="11"/>
      <color rgb="FF000000"/>
      <name val="仿宋_GB2312"/>
      <charset val="134"/>
    </font>
    <font>
      <sz val="11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9"/>
      <name val="宋体"/>
      <charset val="134"/>
    </font>
    <font>
      <sz val="11"/>
      <color theme="1"/>
      <name val="Tahoma"/>
      <charset val="134"/>
    </font>
    <font>
      <sz val="11"/>
      <color indexed="8"/>
      <name val="宋体"/>
      <charset val="134"/>
    </font>
    <font>
      <sz val="20"/>
      <color rgb="FF000000"/>
      <name val="宋体"/>
      <charset val="134"/>
    </font>
    <font>
      <sz val="20"/>
      <color rgb="FF000000"/>
      <name val="方正小标宋简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11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6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2" fillId="0" borderId="0" applyProtection="0"/>
    <xf numFmtId="0" fontId="32" fillId="0" borderId="0"/>
    <xf numFmtId="0" fontId="2" fillId="0" borderId="0"/>
    <xf numFmtId="0" fontId="33" fillId="0" borderId="0">
      <alignment vertical="center"/>
    </xf>
    <xf numFmtId="0" fontId="2" fillId="0" borderId="0">
      <alignment vertical="center"/>
    </xf>
  </cellStyleXfs>
  <cellXfs count="50">
    <xf numFmtId="0" fontId="0" fillId="0" borderId="0" xfId="0">
      <alignment vertical="center"/>
    </xf>
    <xf numFmtId="0" fontId="1" fillId="2" borderId="0" xfId="0" applyFont="1" applyFill="1" applyBorder="1" applyAlignment="1"/>
    <xf numFmtId="0" fontId="1" fillId="2" borderId="0" xfId="0" applyFont="1" applyFill="1" applyBorder="1" applyAlignment="1">
      <alignment vertical="center"/>
    </xf>
    <xf numFmtId="0" fontId="1" fillId="0" borderId="0" xfId="0" applyFont="1" applyFill="1" applyBorder="1" applyAlignment="1"/>
    <xf numFmtId="0" fontId="2" fillId="2" borderId="0" xfId="0" applyFont="1" applyFill="1" applyBorder="1" applyAlignment="1"/>
    <xf numFmtId="0" fontId="2" fillId="2" borderId="0" xfId="0" applyFont="1" applyFill="1" applyBorder="1" applyAlignment="1">
      <alignment wrapText="1"/>
    </xf>
    <xf numFmtId="176" fontId="2" fillId="2" borderId="0" xfId="0" applyNumberFormat="1" applyFont="1" applyFill="1" applyBorder="1" applyAlignment="1"/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/>
    </xf>
    <xf numFmtId="177" fontId="2" fillId="0" borderId="6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80" fontId="2" fillId="0" borderId="1" xfId="0" applyNumberFormat="1" applyFont="1" applyFill="1" applyBorder="1" applyAlignment="1">
      <alignment horizontal="center" vertical="center"/>
    </xf>
    <xf numFmtId="181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9" fontId="2" fillId="0" borderId="1" xfId="0" applyNumberFormat="1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79" fontId="9" fillId="0" borderId="1" xfId="0" applyNumberFormat="1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176" fontId="10" fillId="0" borderId="0" xfId="0" applyNumberFormat="1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/>
    </xf>
    <xf numFmtId="179" fontId="10" fillId="0" borderId="0" xfId="0" applyNumberFormat="1" applyFont="1" applyFill="1" applyBorder="1" applyAlignment="1">
      <alignment horizontal="center" vertical="center"/>
    </xf>
    <xf numFmtId="0" fontId="11" fillId="0" borderId="1" xfId="5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79" fontId="10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60% - 强调文字颜色 3 5 3 2 4 2" xfId="49"/>
    <cellStyle name="常规 10 3" xfId="50"/>
    <cellStyle name="常规 14" xfId="51"/>
    <cellStyle name="常规 14 2" xfId="52"/>
    <cellStyle name="常规 3" xfId="53"/>
    <cellStyle name="常规 44" xfId="54"/>
  </cellStyles>
  <tableStyles count="0" defaultTableStyle="TableStyleMedium2"/>
  <colors>
    <mruColors>
      <color rgb="00FFFF00"/>
      <color rgb="00FFFFFF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16"/>
  <sheetViews>
    <sheetView tabSelected="1" view="pageBreakPreview" zoomScaleNormal="100" workbookViewId="0">
      <selection activeCell="A1" sqref="A1:Y17"/>
    </sheetView>
  </sheetViews>
  <sheetFormatPr defaultColWidth="9" defaultRowHeight="14.25"/>
  <cols>
    <col min="1" max="1" width="3.25" style="4" customWidth="1"/>
    <col min="2" max="2" width="7.125" style="5" customWidth="1"/>
    <col min="3" max="3" width="7.5" style="4" customWidth="1"/>
    <col min="4" max="4" width="12.625" style="4" customWidth="1"/>
    <col min="5" max="5" width="6.125" style="4" customWidth="1"/>
    <col min="6" max="6" width="12.75" style="4" customWidth="1"/>
    <col min="7" max="7" width="7.5" style="4" customWidth="1"/>
    <col min="8" max="8" width="10.625" style="4" customWidth="1"/>
    <col min="9" max="9" width="6.75" style="4" customWidth="1"/>
    <col min="10" max="10" width="12" style="4" customWidth="1"/>
    <col min="11" max="11" width="6" style="4" customWidth="1"/>
    <col min="12" max="12" width="11" style="4" customWidth="1"/>
    <col min="13" max="13" width="6.875" style="4" customWidth="1"/>
    <col min="14" max="14" width="11.375" style="6" customWidth="1"/>
    <col min="15" max="15" width="7.5" style="4" customWidth="1"/>
    <col min="16" max="16" width="11.375" style="4" customWidth="1"/>
    <col min="17" max="17" width="5.875" style="4" customWidth="1"/>
    <col min="18" max="18" width="13" style="4" customWidth="1"/>
    <col min="19" max="19" width="6.125" style="4" customWidth="1"/>
    <col min="20" max="20" width="9.125" style="4" customWidth="1"/>
    <col min="21" max="21" width="6.75" style="4" customWidth="1"/>
    <col min="22" max="22" width="9.375" style="4" customWidth="1"/>
    <col min="23" max="23" width="6.375" style="4" customWidth="1"/>
    <col min="24" max="24" width="6.625" style="4" customWidth="1"/>
    <col min="25" max="25" width="7.5" style="4" customWidth="1"/>
    <col min="26" max="16384" width="9" style="4"/>
  </cols>
  <sheetData>
    <row r="1" ht="36" customHeight="1" spans="1: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ht="30" customHeight="1" spans="1:2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ht="21" customHeight="1" spans="1:25">
      <c r="A3" s="10" t="s">
        <v>2</v>
      </c>
      <c r="B3" s="10" t="s">
        <v>3</v>
      </c>
      <c r="C3" s="11" t="s">
        <v>4</v>
      </c>
      <c r="D3" s="12"/>
      <c r="E3" s="13" t="s">
        <v>5</v>
      </c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4"/>
      <c r="S3" s="15" t="s">
        <v>6</v>
      </c>
      <c r="T3" s="15"/>
      <c r="U3" s="15"/>
      <c r="V3" s="15"/>
      <c r="W3" s="15"/>
      <c r="X3" s="15"/>
      <c r="Y3" s="15"/>
    </row>
    <row r="4" ht="73.5" customHeight="1" spans="1:25">
      <c r="A4" s="11"/>
      <c r="B4" s="11"/>
      <c r="C4" s="12"/>
      <c r="D4" s="12"/>
      <c r="E4" s="16" t="s">
        <v>7</v>
      </c>
      <c r="F4" s="17"/>
      <c r="G4" s="18" t="s">
        <v>8</v>
      </c>
      <c r="H4" s="19"/>
      <c r="I4" s="18" t="s">
        <v>9</v>
      </c>
      <c r="J4" s="19"/>
      <c r="K4" s="18" t="s">
        <v>10</v>
      </c>
      <c r="L4" s="19"/>
      <c r="M4" s="18" t="s">
        <v>11</v>
      </c>
      <c r="N4" s="19"/>
      <c r="O4" s="18" t="s">
        <v>12</v>
      </c>
      <c r="P4" s="19"/>
      <c r="Q4" s="18" t="s">
        <v>13</v>
      </c>
      <c r="R4" s="19"/>
      <c r="S4" s="20" t="s">
        <v>7</v>
      </c>
      <c r="T4" s="20"/>
      <c r="U4" s="18" t="s">
        <v>14</v>
      </c>
      <c r="V4" s="19"/>
      <c r="W4" s="21" t="s">
        <v>15</v>
      </c>
      <c r="X4" s="21"/>
      <c r="Y4" s="10"/>
    </row>
    <row r="5" ht="33" customHeight="1" spans="1:25">
      <c r="A5" s="11"/>
      <c r="B5" s="11"/>
      <c r="C5" s="15" t="s">
        <v>16</v>
      </c>
      <c r="D5" s="10" t="s">
        <v>17</v>
      </c>
      <c r="E5" s="15" t="s">
        <v>16</v>
      </c>
      <c r="F5" s="10" t="s">
        <v>17</v>
      </c>
      <c r="G5" s="15" t="s">
        <v>16</v>
      </c>
      <c r="H5" s="10" t="s">
        <v>17</v>
      </c>
      <c r="I5" s="15" t="s">
        <v>16</v>
      </c>
      <c r="J5" s="10" t="s">
        <v>17</v>
      </c>
      <c r="K5" s="10" t="s">
        <v>16</v>
      </c>
      <c r="L5" s="10" t="s">
        <v>17</v>
      </c>
      <c r="M5" s="10" t="s">
        <v>16</v>
      </c>
      <c r="N5" s="22" t="s">
        <v>17</v>
      </c>
      <c r="O5" s="10" t="s">
        <v>16</v>
      </c>
      <c r="P5" s="10" t="s">
        <v>17</v>
      </c>
      <c r="Q5" s="15" t="s">
        <v>16</v>
      </c>
      <c r="R5" s="10" t="s">
        <v>17</v>
      </c>
      <c r="S5" s="15" t="s">
        <v>16</v>
      </c>
      <c r="T5" s="10" t="s">
        <v>17</v>
      </c>
      <c r="U5" s="10" t="s">
        <v>16</v>
      </c>
      <c r="V5" s="10" t="s">
        <v>17</v>
      </c>
      <c r="W5" s="15" t="s">
        <v>16</v>
      </c>
      <c r="X5" s="15" t="s">
        <v>18</v>
      </c>
      <c r="Y5" s="10" t="s">
        <v>17</v>
      </c>
    </row>
    <row r="6" s="1" customFormat="1" ht="27.95" customHeight="1" spans="1:25">
      <c r="A6" s="23">
        <v>1</v>
      </c>
      <c r="B6" s="24" t="s">
        <v>19</v>
      </c>
      <c r="C6" s="25">
        <v>1663</v>
      </c>
      <c r="D6" s="26">
        <f t="shared" ref="D6:D11" si="0">F6+T6</f>
        <v>954409.8</v>
      </c>
      <c r="E6" s="25">
        <f t="shared" ref="E6:E11" si="1">G6+I6+K6+M6+O6+Q6</f>
        <v>787</v>
      </c>
      <c r="F6" s="26">
        <f t="shared" ref="F6:F9" si="2">H6+J6+L6+N6+P6+R6</f>
        <v>712684.8</v>
      </c>
      <c r="G6" s="25">
        <v>150</v>
      </c>
      <c r="H6" s="25">
        <v>86400</v>
      </c>
      <c r="I6" s="25">
        <v>56</v>
      </c>
      <c r="J6" s="26">
        <v>25804.8</v>
      </c>
      <c r="K6" s="25">
        <v>25</v>
      </c>
      <c r="L6" s="25">
        <v>7200</v>
      </c>
      <c r="M6" s="25">
        <v>482</v>
      </c>
      <c r="N6" s="25">
        <v>558720</v>
      </c>
      <c r="O6" s="25">
        <v>0</v>
      </c>
      <c r="P6" s="25">
        <v>0</v>
      </c>
      <c r="Q6" s="25">
        <v>74</v>
      </c>
      <c r="R6" s="27">
        <v>34560</v>
      </c>
      <c r="S6" s="25">
        <f t="shared" ref="S6:S11" si="3">U6+W6</f>
        <v>1548</v>
      </c>
      <c r="T6" s="25">
        <f t="shared" ref="T6:T11" si="4">V6+Y6</f>
        <v>241725</v>
      </c>
      <c r="U6" s="25">
        <v>1512</v>
      </c>
      <c r="V6" s="25">
        <v>227550</v>
      </c>
      <c r="W6" s="25">
        <v>36</v>
      </c>
      <c r="X6" s="25">
        <v>567</v>
      </c>
      <c r="Y6" s="25">
        <v>14175</v>
      </c>
    </row>
    <row r="7" s="1" customFormat="1" ht="27.95" customHeight="1" spans="1:25">
      <c r="A7" s="23">
        <v>2</v>
      </c>
      <c r="B7" s="24" t="s">
        <v>20</v>
      </c>
      <c r="C7" s="28">
        <v>1193</v>
      </c>
      <c r="D7" s="28">
        <f t="shared" si="0"/>
        <v>876735.2</v>
      </c>
      <c r="E7" s="28">
        <f t="shared" si="1"/>
        <v>853</v>
      </c>
      <c r="F7" s="29">
        <f t="shared" si="2"/>
        <v>724435.2</v>
      </c>
      <c r="G7" s="28">
        <v>146</v>
      </c>
      <c r="H7" s="30">
        <f>G7*576</f>
        <v>84096</v>
      </c>
      <c r="I7" s="28">
        <v>91</v>
      </c>
      <c r="J7" s="31">
        <f>I7*460.8</f>
        <v>41932.8</v>
      </c>
      <c r="K7" s="28">
        <v>41</v>
      </c>
      <c r="L7" s="32">
        <f>K7*288</f>
        <v>11808</v>
      </c>
      <c r="M7" s="28">
        <v>464</v>
      </c>
      <c r="N7" s="32">
        <f>1152*M7</f>
        <v>534528</v>
      </c>
      <c r="O7" s="28">
        <v>4</v>
      </c>
      <c r="P7" s="31">
        <f>691.2*O7</f>
        <v>2764.8</v>
      </c>
      <c r="Q7" s="28">
        <v>107</v>
      </c>
      <c r="R7" s="31">
        <f>Q7*460.8</f>
        <v>49305.6</v>
      </c>
      <c r="S7" s="28">
        <f t="shared" si="3"/>
        <v>976</v>
      </c>
      <c r="T7" s="28">
        <f t="shared" si="4"/>
        <v>152300</v>
      </c>
      <c r="U7" s="28">
        <v>953</v>
      </c>
      <c r="V7" s="32">
        <f>U7*150+150</f>
        <v>143100</v>
      </c>
      <c r="W7" s="28">
        <v>23</v>
      </c>
      <c r="X7" s="32">
        <v>368</v>
      </c>
      <c r="Y7" s="28">
        <f>25*X7</f>
        <v>9200</v>
      </c>
    </row>
    <row r="8" s="1" customFormat="1" ht="27.95" customHeight="1" spans="1:25">
      <c r="A8" s="23">
        <v>3</v>
      </c>
      <c r="B8" s="24" t="s">
        <v>21</v>
      </c>
      <c r="C8" s="32">
        <v>974</v>
      </c>
      <c r="D8" s="33">
        <f>SUM(F8+T8)</f>
        <v>770289</v>
      </c>
      <c r="E8" s="32">
        <f t="shared" si="1"/>
        <v>722</v>
      </c>
      <c r="F8" s="33">
        <f t="shared" si="2"/>
        <v>641664</v>
      </c>
      <c r="G8" s="32">
        <v>128</v>
      </c>
      <c r="H8" s="33">
        <v>73728</v>
      </c>
      <c r="I8" s="32">
        <v>60</v>
      </c>
      <c r="J8" s="33">
        <v>27648</v>
      </c>
      <c r="K8" s="32">
        <v>28</v>
      </c>
      <c r="L8" s="33">
        <v>8064</v>
      </c>
      <c r="M8" s="32">
        <v>428</v>
      </c>
      <c r="N8" s="33">
        <v>495360</v>
      </c>
      <c r="O8" s="32">
        <v>4</v>
      </c>
      <c r="P8" s="34">
        <v>2764.8</v>
      </c>
      <c r="Q8" s="32">
        <v>74</v>
      </c>
      <c r="R8" s="29">
        <v>34099.2</v>
      </c>
      <c r="S8" s="32">
        <f t="shared" si="3"/>
        <v>830</v>
      </c>
      <c r="T8" s="33">
        <f t="shared" si="4"/>
        <v>128625</v>
      </c>
      <c r="U8" s="32">
        <v>814</v>
      </c>
      <c r="V8" s="33">
        <v>122250</v>
      </c>
      <c r="W8" s="32">
        <v>16</v>
      </c>
      <c r="X8" s="32">
        <v>255</v>
      </c>
      <c r="Y8" s="30">
        <v>6375</v>
      </c>
    </row>
    <row r="9" s="1" customFormat="1" ht="27.95" customHeight="1" spans="1:25">
      <c r="A9" s="23">
        <v>4</v>
      </c>
      <c r="B9" s="24" t="s">
        <v>22</v>
      </c>
      <c r="C9" s="28">
        <v>1279</v>
      </c>
      <c r="D9" s="31">
        <f>H9+J9+L9+N9+P9+R9+V9+Y9</f>
        <v>993851.2</v>
      </c>
      <c r="E9" s="28">
        <f t="shared" si="1"/>
        <v>917</v>
      </c>
      <c r="F9" s="31">
        <f t="shared" si="2"/>
        <v>827251.2</v>
      </c>
      <c r="G9" s="28">
        <v>154</v>
      </c>
      <c r="H9" s="28">
        <f>G9*576</f>
        <v>88704</v>
      </c>
      <c r="I9" s="28">
        <v>86</v>
      </c>
      <c r="J9" s="31">
        <f>I9*460.8</f>
        <v>39628.8</v>
      </c>
      <c r="K9" s="28">
        <v>46</v>
      </c>
      <c r="L9" s="32">
        <f>K9*288</f>
        <v>13248</v>
      </c>
      <c r="M9" s="28">
        <v>563</v>
      </c>
      <c r="N9" s="32">
        <f>M9*1152+1152*4</f>
        <v>653184</v>
      </c>
      <c r="O9" s="28">
        <v>2</v>
      </c>
      <c r="P9" s="31">
        <f>691.2*2+691.2</f>
        <v>2073.6</v>
      </c>
      <c r="Q9" s="28">
        <v>66</v>
      </c>
      <c r="R9" s="31">
        <f>Q9*460.8</f>
        <v>30412.8</v>
      </c>
      <c r="S9" s="32">
        <f t="shared" si="3"/>
        <v>1091</v>
      </c>
      <c r="T9" s="32">
        <f t="shared" si="4"/>
        <v>166600</v>
      </c>
      <c r="U9" s="28">
        <v>1080</v>
      </c>
      <c r="V9" s="32">
        <f>U9*150+150*2</f>
        <v>162300</v>
      </c>
      <c r="W9" s="28">
        <v>11</v>
      </c>
      <c r="X9" s="32">
        <v>172</v>
      </c>
      <c r="Y9" s="32">
        <v>4300</v>
      </c>
    </row>
    <row r="10" s="1" customFormat="1" ht="27.95" customHeight="1" spans="1:25">
      <c r="A10" s="23">
        <v>5</v>
      </c>
      <c r="B10" s="24" t="s">
        <v>23</v>
      </c>
      <c r="C10" s="35">
        <v>1134</v>
      </c>
      <c r="D10" s="35">
        <f t="shared" si="0"/>
        <v>844651</v>
      </c>
      <c r="E10" s="35">
        <f t="shared" si="1"/>
        <v>797</v>
      </c>
      <c r="F10" s="35">
        <f>H10+J10+L10+N10+R10</f>
        <v>698976</v>
      </c>
      <c r="G10" s="35">
        <v>137</v>
      </c>
      <c r="H10" s="35">
        <f>137*576</f>
        <v>78912</v>
      </c>
      <c r="I10" s="35">
        <v>57</v>
      </c>
      <c r="J10" s="36">
        <f>57*460.8</f>
        <v>26265.6</v>
      </c>
      <c r="K10" s="35">
        <v>32</v>
      </c>
      <c r="L10" s="35">
        <f>32*288+288</f>
        <v>9504</v>
      </c>
      <c r="M10" s="35">
        <v>463</v>
      </c>
      <c r="N10" s="35">
        <f>463*1152+1152</f>
        <v>534528</v>
      </c>
      <c r="O10" s="35">
        <v>0</v>
      </c>
      <c r="P10" s="35">
        <v>0</v>
      </c>
      <c r="Q10" s="35">
        <v>108</v>
      </c>
      <c r="R10" s="36">
        <f>108*460.8</f>
        <v>49766.4</v>
      </c>
      <c r="S10" s="35">
        <f t="shared" si="3"/>
        <v>952</v>
      </c>
      <c r="T10" s="35">
        <f t="shared" si="4"/>
        <v>145675</v>
      </c>
      <c r="U10" s="35">
        <v>940</v>
      </c>
      <c r="V10" s="35">
        <f>940*150</f>
        <v>141000</v>
      </c>
      <c r="W10" s="28">
        <v>12</v>
      </c>
      <c r="X10" s="28">
        <v>187</v>
      </c>
      <c r="Y10" s="28">
        <v>4675</v>
      </c>
    </row>
    <row r="11" s="2" customFormat="1" ht="27.95" customHeight="1" spans="1:25">
      <c r="A11" s="23">
        <v>6</v>
      </c>
      <c r="B11" s="24" t="s">
        <v>24</v>
      </c>
      <c r="C11" s="28">
        <v>1515</v>
      </c>
      <c r="D11" s="28">
        <f t="shared" si="0"/>
        <v>1183313</v>
      </c>
      <c r="E11" s="28">
        <f t="shared" si="1"/>
        <v>1145</v>
      </c>
      <c r="F11" s="28">
        <f>H11+J11+L11+P11+R11+N11</f>
        <v>986688</v>
      </c>
      <c r="G11" s="37">
        <v>216</v>
      </c>
      <c r="H11" s="38">
        <v>124416</v>
      </c>
      <c r="I11" s="39">
        <v>83</v>
      </c>
      <c r="J11" s="40">
        <v>38246.4</v>
      </c>
      <c r="K11" s="28">
        <v>58</v>
      </c>
      <c r="L11" s="28">
        <v>16704</v>
      </c>
      <c r="M11" s="41">
        <v>641</v>
      </c>
      <c r="N11" s="28">
        <v>739584</v>
      </c>
      <c r="O11" s="28">
        <v>0</v>
      </c>
      <c r="P11" s="28">
        <v>0</v>
      </c>
      <c r="Q11" s="42">
        <v>147</v>
      </c>
      <c r="R11" s="43">
        <v>67737.6000000002</v>
      </c>
      <c r="S11" s="28">
        <f t="shared" si="3"/>
        <v>1261</v>
      </c>
      <c r="T11" s="28">
        <f t="shared" si="4"/>
        <v>196625</v>
      </c>
      <c r="U11" s="42">
        <v>1231</v>
      </c>
      <c r="V11" s="39">
        <v>184650</v>
      </c>
      <c r="W11" s="28">
        <v>30</v>
      </c>
      <c r="X11" s="28">
        <v>479</v>
      </c>
      <c r="Y11" s="28">
        <v>11975</v>
      </c>
    </row>
    <row r="12" s="3" customFormat="1" ht="27.95" customHeight="1" spans="1:25">
      <c r="A12" s="23">
        <v>7</v>
      </c>
      <c r="B12" s="24" t="s">
        <v>25</v>
      </c>
      <c r="C12" s="28">
        <v>1125</v>
      </c>
      <c r="D12" s="28">
        <v>901574</v>
      </c>
      <c r="E12" s="28">
        <v>832</v>
      </c>
      <c r="F12" s="28">
        <v>748224</v>
      </c>
      <c r="G12" s="28">
        <v>126</v>
      </c>
      <c r="H12" s="44">
        <v>72576</v>
      </c>
      <c r="I12" s="28">
        <v>64</v>
      </c>
      <c r="J12" s="29">
        <v>29491.2</v>
      </c>
      <c r="K12" s="28">
        <v>38</v>
      </c>
      <c r="L12" s="44">
        <v>10944</v>
      </c>
      <c r="M12" s="28">
        <v>513</v>
      </c>
      <c r="N12" s="28">
        <v>593280</v>
      </c>
      <c r="O12" s="28">
        <v>0</v>
      </c>
      <c r="P12" s="28">
        <v>0</v>
      </c>
      <c r="Q12" s="28">
        <v>91</v>
      </c>
      <c r="R12" s="29">
        <v>41932.8</v>
      </c>
      <c r="S12" s="28">
        <v>967</v>
      </c>
      <c r="T12" s="28">
        <v>153350</v>
      </c>
      <c r="U12" s="28">
        <v>933</v>
      </c>
      <c r="V12" s="44">
        <v>140100</v>
      </c>
      <c r="W12" s="28">
        <v>34</v>
      </c>
      <c r="X12" s="28">
        <v>530</v>
      </c>
      <c r="Y12" s="28">
        <v>13250</v>
      </c>
    </row>
    <row r="13" s="1" customFormat="1" ht="33" customHeight="1" spans="1:25">
      <c r="A13" s="23">
        <v>8</v>
      </c>
      <c r="B13" s="23" t="s">
        <v>26</v>
      </c>
      <c r="C13" s="28">
        <v>1263</v>
      </c>
      <c r="D13" s="29">
        <v>721425.4</v>
      </c>
      <c r="E13" s="28">
        <v>643</v>
      </c>
      <c r="F13" s="29">
        <v>551750.4</v>
      </c>
      <c r="G13" s="28">
        <v>112</v>
      </c>
      <c r="H13" s="45">
        <v>64512</v>
      </c>
      <c r="I13" s="28">
        <v>67</v>
      </c>
      <c r="J13" s="29">
        <v>30873.6</v>
      </c>
      <c r="K13" s="28">
        <v>23</v>
      </c>
      <c r="L13" s="33">
        <v>6624</v>
      </c>
      <c r="M13" s="28">
        <v>356</v>
      </c>
      <c r="N13" s="33">
        <v>410112</v>
      </c>
      <c r="O13" s="28">
        <v>2</v>
      </c>
      <c r="P13" s="29">
        <v>1382.4</v>
      </c>
      <c r="Q13" s="28">
        <v>83</v>
      </c>
      <c r="R13" s="29">
        <v>38246.4</v>
      </c>
      <c r="S13" s="28">
        <v>1105</v>
      </c>
      <c r="T13" s="46">
        <v>169675</v>
      </c>
      <c r="U13" s="28">
        <v>1089</v>
      </c>
      <c r="V13" s="33">
        <v>163350</v>
      </c>
      <c r="W13" s="28">
        <v>16</v>
      </c>
      <c r="X13" s="28">
        <v>253</v>
      </c>
      <c r="Y13" s="33">
        <v>6325</v>
      </c>
    </row>
    <row r="14" s="1" customFormat="1" ht="27.95" customHeight="1" spans="1:25">
      <c r="A14" s="23">
        <v>9</v>
      </c>
      <c r="B14" s="23" t="s">
        <v>27</v>
      </c>
      <c r="C14" s="28">
        <v>26</v>
      </c>
      <c r="D14" s="29">
        <v>7977.6</v>
      </c>
      <c r="E14" s="32">
        <v>7</v>
      </c>
      <c r="F14" s="29">
        <v>4377.6</v>
      </c>
      <c r="G14" s="28">
        <v>4</v>
      </c>
      <c r="H14" s="28">
        <v>2304</v>
      </c>
      <c r="I14" s="28">
        <v>1</v>
      </c>
      <c r="J14" s="29">
        <v>460.8</v>
      </c>
      <c r="K14" s="28">
        <v>0</v>
      </c>
      <c r="L14" s="28">
        <v>0</v>
      </c>
      <c r="M14" s="28">
        <v>1</v>
      </c>
      <c r="N14" s="28">
        <v>1152</v>
      </c>
      <c r="O14" s="28">
        <v>0</v>
      </c>
      <c r="P14" s="28">
        <v>0</v>
      </c>
      <c r="Q14" s="28">
        <v>1</v>
      </c>
      <c r="R14" s="29">
        <v>460.8</v>
      </c>
      <c r="S14" s="28">
        <v>24</v>
      </c>
      <c r="T14" s="28">
        <v>3600</v>
      </c>
      <c r="U14" s="28">
        <v>24</v>
      </c>
      <c r="V14" s="28">
        <v>3600</v>
      </c>
      <c r="W14" s="32">
        <v>0</v>
      </c>
      <c r="X14" s="32">
        <v>0</v>
      </c>
      <c r="Y14" s="32">
        <v>0</v>
      </c>
    </row>
    <row r="15" ht="27.95" customHeight="1" spans="1:25">
      <c r="A15" s="47" t="s">
        <v>28</v>
      </c>
      <c r="B15" s="48"/>
      <c r="C15" s="28">
        <f t="shared" ref="C15:O15" si="5">SUM(C6:C14)</f>
        <v>10172</v>
      </c>
      <c r="D15" s="29">
        <f t="shared" si="5"/>
        <v>7254226.2</v>
      </c>
      <c r="E15" s="28">
        <f t="shared" si="5"/>
        <v>6703</v>
      </c>
      <c r="F15" s="29">
        <f t="shared" si="5"/>
        <v>5896051.2</v>
      </c>
      <c r="G15" s="28">
        <f t="shared" si="5"/>
        <v>1173</v>
      </c>
      <c r="H15" s="33">
        <f t="shared" si="5"/>
        <v>675648</v>
      </c>
      <c r="I15" s="28">
        <f t="shared" si="5"/>
        <v>565</v>
      </c>
      <c r="J15" s="32">
        <f t="shared" si="5"/>
        <v>260352</v>
      </c>
      <c r="K15" s="28">
        <f t="shared" si="5"/>
        <v>291</v>
      </c>
      <c r="L15" s="33">
        <f t="shared" si="5"/>
        <v>84096</v>
      </c>
      <c r="M15" s="28">
        <f t="shared" si="5"/>
        <v>3911</v>
      </c>
      <c r="N15" s="32">
        <f t="shared" si="5"/>
        <v>4520448</v>
      </c>
      <c r="O15" s="28">
        <f t="shared" si="5"/>
        <v>12</v>
      </c>
      <c r="P15" s="31">
        <v>8985.6</v>
      </c>
      <c r="Q15" s="28">
        <f t="shared" ref="Q15:Y15" si="6">SUM(Q6:Q14)</f>
        <v>751</v>
      </c>
      <c r="R15" s="31">
        <f t="shared" si="6"/>
        <v>346521.6</v>
      </c>
      <c r="S15" s="32">
        <f t="shared" si="6"/>
        <v>8754</v>
      </c>
      <c r="T15" s="32">
        <f t="shared" si="6"/>
        <v>1358175</v>
      </c>
      <c r="U15" s="28">
        <f t="shared" si="6"/>
        <v>8576</v>
      </c>
      <c r="V15" s="32">
        <f t="shared" si="6"/>
        <v>1287900</v>
      </c>
      <c r="W15" s="28">
        <f t="shared" si="6"/>
        <v>178</v>
      </c>
      <c r="X15" s="32">
        <f t="shared" si="6"/>
        <v>2811</v>
      </c>
      <c r="Y15" s="32">
        <f t="shared" si="6"/>
        <v>70275</v>
      </c>
    </row>
    <row r="16" ht="27" customHeight="1" spans="1:25">
      <c r="A16" s="49" t="s">
        <v>29</v>
      </c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</row>
  </sheetData>
  <mergeCells count="19">
    <mergeCell ref="A1:Y1"/>
    <mergeCell ref="A2:Y2"/>
    <mergeCell ref="E3:R3"/>
    <mergeCell ref="S3:Y3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Y4"/>
    <mergeCell ref="A15:B15"/>
    <mergeCell ref="A16:Y16"/>
    <mergeCell ref="A3:A5"/>
    <mergeCell ref="B3:B5"/>
    <mergeCell ref="C3:D4"/>
  </mergeCells>
  <printOptions horizontalCentered="1"/>
  <pageMargins left="0.551181102362205" right="0.551181102362205" top="0.984251968503937" bottom="0.984251968503937" header="0.511811023622047" footer="0.511811023622047"/>
  <pageSetup paperSize="9" scale="6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燕子</cp:lastModifiedBy>
  <dcterms:created xsi:type="dcterms:W3CDTF">2017-01-12T02:23:00Z</dcterms:created>
  <cp:lastPrinted>2023-01-10T02:55:00Z</cp:lastPrinted>
  <dcterms:modified xsi:type="dcterms:W3CDTF">2026-08-10T07:40:12Z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ubyTemplateID" linkTarget="0">
    <vt:lpwstr>11</vt:lpwstr>
  </property>
  <property fmtid="{D5CDD505-2E9C-101B-9397-08002B2CF9AE}" pid="4" name="ICV">
    <vt:lpwstr>C579BCA4391E443A8981904F90AF1495_13</vt:lpwstr>
  </property>
  <property fmtid="{D5CDD505-2E9C-101B-9397-08002B2CF9AE}" pid="5" name="CalculationRule">
    <vt:i4>0</vt:i4>
  </property>
</Properties>
</file>